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221" documentId="8_{5A26B67A-5EBA-47E1-B409-64E40877782D}" xr6:coauthVersionLast="47" xr6:coauthVersionMax="47" xr10:uidLastSave="{20FA44C4-482F-4856-9748-D7D558C9C7F5}"/>
  <bookViews>
    <workbookView xWindow="-110" yWindow="-110" windowWidth="38620" windowHeight="21100" xr2:uid="{F7A1BD8B-0273-4452-BC4C-2FEBC75EB56B}"/>
  </bookViews>
  <sheets>
    <sheet name="ZLP 630" sheetId="2" r:id="rId1"/>
    <sheet name="ZLP 800" sheetId="1" r:id="rId2"/>
    <sheet name="ZLP 1000" sheetId="3" r:id="rId3"/>
    <sheet name="ZLP 250|40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C8" i="4"/>
  <c r="C7" i="4"/>
  <c r="C6" i="4"/>
  <c r="C5" i="4"/>
  <c r="C10" i="3"/>
  <c r="C9" i="3"/>
  <c r="C8" i="3"/>
  <c r="C7" i="3"/>
  <c r="C6" i="3"/>
  <c r="C5" i="3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<sst xmlns="http://schemas.openxmlformats.org/spreadsheetml/2006/main" count="210" uniqueCount="153">
  <si>
    <t>ZLP 630 HAOKE / 6м
6 метров, консоль 1.7м</t>
  </si>
  <si>
    <t>Строительный подъемник ZLP 630
Привод канатный, марка HAOKE
С корзиной 6 метров (3х2м)
без контргрузов</t>
  </si>
  <si>
    <t>Строительный подъемник ZLP 630
Привод канатный, марка HAOKE
С корзиной 6 метров (3х2м)
полный комплект</t>
  </si>
  <si>
    <t>ZLP 630 HAOKE / 6м
6 метров, консоль 2.5м</t>
  </si>
  <si>
    <t>Строительный подъемник ZLP 630
Привод канатный, марка HAOKE
Корзина: 6м, консоль: 2,5м
без контргрузов</t>
  </si>
  <si>
    <t>Строительный подъемник ZLP 630
Привод канатный, марка HAOKE
Корзина: 6м, консоль: 2,5м
полный комплект</t>
  </si>
  <si>
    <t>ZLP 630 HAOKE / W6м
6м, ширина 80см, консоль 1.7м</t>
  </si>
  <si>
    <t>Строительный подъемник ZLP 630
Привод канатный, марка HAOKE
Ширина 80см, длина 6м
без контргрузов</t>
  </si>
  <si>
    <t>Строительный подъемник ZLP 630
Привод канатный, марка HAOKE
Ширина 80см, длина 6м
полный комплект</t>
  </si>
  <si>
    <t>ZLP 630 HAOKE / 2м
2 метра, консоль 1.7м</t>
  </si>
  <si>
    <t>Строительный подъемник ZLP 630
Привод канатный, марка HAOKE
С корзиной 2 метра (1х2м)
без контргрузов</t>
  </si>
  <si>
    <t>ZLP 630 HAOKE Snow Queen
Алюминиевый, 6 метров</t>
  </si>
  <si>
    <t>Строительный подъемник ZLP 630
Привод канатный, марка HAOKE
Алюминиевая корзина 6м
без контргрузов</t>
  </si>
  <si>
    <t>Строительный подъемник ZLP 630
Привод канатный, марка HAOKE
Алюминиевая корзина 6м
полный комплект</t>
  </si>
  <si>
    <t>ZLP 630 KETONG / 6м
6 метров, консоль 1.7м</t>
  </si>
  <si>
    <t>Строительный подъемник ZLP 630
Привод канатный, марка KETONG
С корзиной 6 метров (3х2м)
без контргрузов</t>
  </si>
  <si>
    <t>Строительный подъемник ZLP 630
Привод канатный, марка KETONG
С корзиной 6 метров (3х2м)
полный комплект</t>
  </si>
  <si>
    <t>ZLP 630 KETONG / 2м
2 метра, консоль 1.7м</t>
  </si>
  <si>
    <t>Строительный подъемник ZLP 630
Привод канатный, марка KETONG
С корзиной 2 метра (1х2м)
без контргрузов</t>
  </si>
  <si>
    <t>ZLP 630 POWERSTON / 6м
6 метров, консоль 1.7м</t>
  </si>
  <si>
    <t>Строительный подъемник ZLP 630
Привод канатный, марка POWERSTON
С корзиной 6 метров (3х2м)
без контргрузов</t>
  </si>
  <si>
    <t>Строительный подъемник ZLP 630
Привод канатный, марка POWERSTON
С корзиной 6 метров (3х2м)
полный комплект</t>
  </si>
  <si>
    <t>ZLP 630 SHENXI / 6м
6 метров, консоль 1.7м</t>
  </si>
  <si>
    <t>Строительный подъемник ZLP 630
Привод канатный, марка SHENXI
Корзина: длина 6 м, ширина 80 см
без контргрузов</t>
  </si>
  <si>
    <t>Строительный подъемник ZLP 630
Привод канатный, марка SHENXI
Корзина: длина 6 м, ширина 80 см
полный комплект</t>
  </si>
  <si>
    <t>ZLP 630 SHENXI / Цинк W6м
оцинкованный, 6м / 80 см / 1.7м</t>
  </si>
  <si>
    <t>Строительный подъемник ZLP 630
SHENXI, полностью оцинкованный
Корзина: длина 6 м, ширина 80 см
без контргрузов</t>
  </si>
  <si>
    <t>Строительный подъемник ZLP 630
SHENXI, полностью оцинкованный
Корзина: длина 6 м, ширина 80 см
с контргрузами</t>
  </si>
  <si>
    <t>ZLP 630 SHENXI / W6м
ширина 80см, консоль Zn 1.7м</t>
  </si>
  <si>
    <t>Строительный подъемник ZLP 630
SHENXI, оцинкованная консоль
Корзина: длина 6 м, ширина 80 см
без контргрузов</t>
  </si>
  <si>
    <t>Строительный подъемник ZLP 630
SHENXI, оцинкованная консоль
Корзина: длина 6 м, ширина 80 см
с контргрузами</t>
  </si>
  <si>
    <t>ZLP 630 SHENXI UP / 6м
6 метров, консоль Zn 1.7м</t>
  </si>
  <si>
    <t>Строительный подъемник ZLP 630
Привод канатный, марка SHENXI
Корзина: длина 6 м, ширина 69 см
оцинкованная консоль, без контргрузов</t>
  </si>
  <si>
    <t>Строительный подъемник ZLP 630
Привод канатный, марка SHENXI
Корзина: длина 6 м, ширина 69 см
оцинкованная консоль, с контргрузами</t>
  </si>
  <si>
    <t>ZLP 630 SHENXI UP / 6м
6 метров, консоль 1.7м</t>
  </si>
  <si>
    <t>Строительный подъемник ZLP 630
Привод канатный, марка SHENXI
Корзина: длина 6 м, ширина 69 см
порошковая окраска, без контргрузов</t>
  </si>
  <si>
    <t>Строительный подъемник ZLP 630
Привод канатный, марка SHENXI
Корзина: длина 6 м, ширина 69 см
порошковая окраска, с контргрузами</t>
  </si>
  <si>
    <t>ZLP 630 SHENXI UP / Цинк 6м
оцинкованный, 6м / 1.7м</t>
  </si>
  <si>
    <t>Строительный подъемник ZLP 630
Привод канатный, марка SHENXI
Корзина: длина 6 м, ширина 69 см
полностью оцинкованный, без контргрузов</t>
  </si>
  <si>
    <t>Строительный подъемник ZLP 630
Привод канатный, марка SHENXI
Корзина: длина 6 м, ширина 69 см
полностью оцинкованный, с контргрузами</t>
  </si>
  <si>
    <t>ZLP 630 TAU-R / 6м
6 метров, консоль 1.7м</t>
  </si>
  <si>
    <t>Строительный подъемник ZLP 630
Привод канатный, марка TAU-R
Корзина 6м (3х2м), консоль 1,7м
без контргрузов</t>
  </si>
  <si>
    <t>ZLP 630 TAU-R / 2м
2 метра, консоль 1.7м</t>
  </si>
  <si>
    <t>Строительный подъемник ZLP 630
Привод канатный, марка TAU-R
Корзина 2м (1х2м), консоль 1,7м
без контргрузов</t>
  </si>
  <si>
    <t>Строительный подъемник ZLP 630
Привод канатный, марка TAU-R
Корзина 6м (3х2м), консоль 1,7м
с контргрузами</t>
  </si>
  <si>
    <t>ZLP 630 TAU-R / 3м
3 метра, консоль 1.7м</t>
  </si>
  <si>
    <t>Строительный подъемник ZLP 630
Привод канатный, марка TAU-R
Корзина 3м, консоль 1,7м
с контргрузами</t>
  </si>
  <si>
    <t>ZLP 630 TAU-R / 4м
4 метра, консоль 1.7м</t>
  </si>
  <si>
    <t>Строительный подъемник ZLP 630
Привод канатный, марка TAU-R
Корзина 4м (2х2м), консоль 1,7м
без контргрузов</t>
  </si>
  <si>
    <t>Строительный подъемник ZLP 630
Привод канатный, марка TAU-R
Корзина 4м (2х2м), консоль 1,7м
с контргрузами</t>
  </si>
  <si>
    <t>ZLP 630 TAU-R / 6м
6 метров, консоль 2.5 метра</t>
  </si>
  <si>
    <t>Строительный подъемник ZLP 630
Привод канатный, марка TAU-R
Корзина 6м, удлиненная консоль 2,5м
без контргрузов</t>
  </si>
  <si>
    <t>Строительный подъемник ZLP 630
Привод канатный, марка TAU-R
Корзина 6м, удлиненная консоль 2,5м
с контргрузами</t>
  </si>
  <si>
    <t>ZLP 630 TAU-R / 7м
7 метров, консоль 1.7м</t>
  </si>
  <si>
    <t>Строительный подъемник ZLP 630
Привод канатный, марка TAU-R
Корзина 7м, консоль 1,7м
без контргрузов</t>
  </si>
  <si>
    <t>Строительный подъемник ZLP 630
Привод канатный, марка TAU-R
Корзина 7м, консоль 1,7м
с контргрузами</t>
  </si>
  <si>
    <t>ZLP 630 TAU-R / 8м
8 метров, консоль 1.7м</t>
  </si>
  <si>
    <t>Строительный подъемник ZLP 630
Привод канатный, марка TAU-R
Корзина 8м, консоль 1,7м
без контргрузов</t>
  </si>
  <si>
    <t>Строительный подъемник ZLP 630
Привод канатный, марка TAU-R
Корзина 8м, консоль 1,7м
с контргрузами</t>
  </si>
  <si>
    <t>ZLP 630 TAU-R / 10м
10 метров, консоль 1.7м</t>
  </si>
  <si>
    <t>Строительный подъемник ZLP 630
Привод канатный, марка TAU-R
Корзина 10м, консоль 1,7м
без контргрузов</t>
  </si>
  <si>
    <t>Строительный подъемник ZLP 630
Привод канатный, марка TAU-R
Корзина 10м, консоль 1,7м
с контргрузами</t>
  </si>
  <si>
    <t>ZLP 630 TAU-R / 6м
10м, консоль 1.7м, без кабеля</t>
  </si>
  <si>
    <t>Строительный подъемник ZLP 630
Привод канатный, марка TAU-R
Корзина 6м (3х2м), консоль 1,7м
без контргрузов и кабеля</t>
  </si>
  <si>
    <t>ZLP 630L TAU-R / 33
угловая 3м+3м, консоль 1.7м</t>
  </si>
  <si>
    <t>Строительный подъемник ZLP 630
Привод канатный, марка TAU-R
Угловая корзина 3м+3м
Консоль 1,7м без контргрузов</t>
  </si>
  <si>
    <t>Строительный подъемник ZLP 630
Привод канатный, марка TAU-R
Угловая корзина 3м+3м
Консоль 1,7м с контргрузами</t>
  </si>
  <si>
    <t>ZLP 630 KLEVER / 6м
6 метров, консоль 1.7м</t>
  </si>
  <si>
    <t>Строительный подъемник ZLP 630
Привод канатный, марка KLEVER
С корзиной 6 метров (3х2м)
без контргрузов</t>
  </si>
  <si>
    <t>Строительный подъемник ZLP 630
Привод канатный, марка KLEVER
С корзиной 6 метров (3х2м)
полный комплект</t>
  </si>
  <si>
    <t>ZLP 630 KLEVER / 6м
6 метров, консоль 2.7м</t>
  </si>
  <si>
    <t>ZLP 630 KLEVER / 6м
6 метров, консоль 2.5м</t>
  </si>
  <si>
    <t>Строительные подъёмники ZLP 630</t>
  </si>
  <si>
    <t>Описание</t>
  </si>
  <si>
    <t>https://www.taucom.ru/</t>
  </si>
  <si>
    <t>Название</t>
  </si>
  <si>
    <t>Строительные подъёмники ZLP 800</t>
  </si>
  <si>
    <t>Строительные подъёмники ZLP 1000</t>
  </si>
  <si>
    <t>ZLP 800 TAU-R / 7.5м
7.5 метров, консоль 1.7м</t>
  </si>
  <si>
    <t>Строительный подъемник ZLP 800
Привод канатный, марка TAU-R
Корзина 7,5м (3х2,5м), консоль 1,7м
без контргрузов</t>
  </si>
  <si>
    <t>Строительный подъемник ZLP 800
Привод канатный, марка TAU-R
Корзина 7,5м (3х2,5м), консоль 1,7м
с контргрузами</t>
  </si>
  <si>
    <t>ZLP 800 HAOKE / 7.5м
7.5 метров, консоль 1.7м</t>
  </si>
  <si>
    <t>Строительный подъемник ZLP 800
Привод канатный, марка HAOKE
С корзиной 7,5 метров (3х2,5м)
без контргрузов</t>
  </si>
  <si>
    <t>ZLP 800D TAU-R / 7.5м
7.5 метров, консоль 1.7м</t>
  </si>
  <si>
    <t>Строительный подъемник ZLP 800D
Привод канатный, марка TAU-R
Корзина 7,5м (3х2,5м), консоль 1,7м
с контргрузами 40 штук</t>
  </si>
  <si>
    <t>Строительный подъемник ZLP 800
Привод канатный, марка HAOKE
С корзиной 7,5 метров (3х2,5м)
с контргрузами</t>
  </si>
  <si>
    <t>ZLP 800 KETONG / 7.5м
7.5 метров, консоль 1.7м</t>
  </si>
  <si>
    <t>Строительный подъемник ZLP 800
Привод канатный, марка KETONG
С корзиной 7,5 метров (3х2,5м)
без контргрузов</t>
  </si>
  <si>
    <t>ZLP 800 TAU-R / 8м
8 метров, консоль 1.7м</t>
  </si>
  <si>
    <t>Строительный подъемник ZLP 800
Привод канатный, марка TAU-R
Корзина 8м (4х2м), консоль 1,7м
без контргрузов</t>
  </si>
  <si>
    <t>ZLP 800 HAOKE / 7.5м
7.5 метров, консоль 2.5м</t>
  </si>
  <si>
    <t>Строительный подъемник ZLP 800
Привод канатный, марка HAOKE
Корзина: 7,5м, консоль: 2,5м
с контргрузами</t>
  </si>
  <si>
    <t>Строительный подъемник ZLP 800
Привод канатный, марка KETONG
С корзиной 7,5 метров (3х2,5м)
Комплект с контргрузами</t>
  </si>
  <si>
    <t>Строительный подъемник ZLP 800
Привод канатный, марка TAU-R
Корзина 8м (4х2м), консоль 1,7м
с контргрузами 40 шт</t>
  </si>
  <si>
    <t>ZLP 800 HAOKE / W8м
7.5м, ширина 80см, консоль 2.5м</t>
  </si>
  <si>
    <t>Строительный подъемник ZLP 800
Привод канатный, марка HAOKE
Ширина 80см, длина 8м
Консоль 2,5м, с контргрузами</t>
  </si>
  <si>
    <t>ZLP 800 TAU-R / 10м
10 метров, консоль 1.7м</t>
  </si>
  <si>
    <t>Строительный подъемник ZLP 800
Привод канатный, марка TAU-R
Корзина 10м (5х2м), консоль 1,7м
без контргрузов</t>
  </si>
  <si>
    <t>ZLP 800 HAOKE / 2м
2 метра, консоль 1.7м</t>
  </si>
  <si>
    <t>Строительный подъемник ZLP 800
Привод канатный, марка HAOKE
С корзиной 2 метра
без контргрузов</t>
  </si>
  <si>
    <t>Строительный подъемник ZLP 800
Привод канатный, марка TAU-R
Корзина 10м (5х2м), консоль 1,7м
с контргрузами 40 шт</t>
  </si>
  <si>
    <t>ZLP 800 HAOKE Snow Queen
Алюминиевый, 7.5м / 1.7м</t>
  </si>
  <si>
    <t>Строительный подъемник ZLP 800
Привод канатный, марка HAOKE
Алюминиевая корзина 7,5м
без контргрузов</t>
  </si>
  <si>
    <t>ZLP 800 TAU-R / W10м
10м, ширина 80см, консоль 2.5м</t>
  </si>
  <si>
    <t>Строительный подъемник ZLP 800
Привод канатный, марка TAU-R
Ширина 80 см, длина 10м
Консоль 2,5м, с контргрузами</t>
  </si>
  <si>
    <t>Строительный подъемник ZLP 800
Привод канатный, марка HAOKE
Алюминиевая корзина 7,5м
с контргрузами</t>
  </si>
  <si>
    <t>ZLP 800 TAU-R / W6м
6м, ширина 80см, консоль 1.7м</t>
  </si>
  <si>
    <t>Строительный подъемник ZLP 800
Привод канатный, марка TAU-R
Ширина 80 см, длина 6 метров
полный комплект</t>
  </si>
  <si>
    <t>ZLP 800L HAOKE / 44
угловая 4м+4м, консоль 1.7м</t>
  </si>
  <si>
    <t>Строительный подъемник ZLP 800L
Привод канатный, марка HAOKE
Угловая корзина 4м+4м
Консоль 1,7м без контргрузов</t>
  </si>
  <si>
    <t>ZLP 800 TAU-R / W6м
6м, ширина 80см, консоль 2.5м</t>
  </si>
  <si>
    <t>Строительный подъемник ZLP 800
Привод канатный, марка TAU-R
Ширина 80 см, длина 6м
Консоль 2,5м, без контргрузов</t>
  </si>
  <si>
    <t>Строительный подъемник ZLP 800L
Привод канатный, марка HAOKE
Угловая корзина 4м+4м
Консоль 1,7м с контргрузами</t>
  </si>
  <si>
    <t>Строительный подъемник ZLP 800
Привод канатный, марка TAU-R
Ширина 80 см, длина 6м
Консоль 2,5 м, с контргрузами</t>
  </si>
  <si>
    <t>ZLP 800L HAOKE / 44
угловая 4м+4м, консоль 2.5м</t>
  </si>
  <si>
    <t>Строительный подъемник ZLP 800L
Привод канатный, марка HAOKE
Угловая корзина 4м+4м
Консоль 2,5м без контргрузов</t>
  </si>
  <si>
    <t>ZLP 800 TAU-R / W6м
8м, ширина 80см, консоль 1.7м</t>
  </si>
  <si>
    <t>Строительный подъемник ZLP 800
Привод канатный, марка TAU-R
Ширина 80 см, длина 8 метров
полный комплект</t>
  </si>
  <si>
    <t>ZLP 800U HAOKE / 242
П-корзина, 2+4+2м, консоль 1.7м</t>
  </si>
  <si>
    <t>Строительный подъемник ZLP 800U
Привод канатный, марка HAOKE
&lt;mark&gt;П/U-корзина&lt;/mark&gt; 2м+4м+2м
Полный комплект</t>
  </si>
  <si>
    <t>ZLP 800C TAU-R / WW6м
6м, ширина 120см, консоль 1.7м</t>
  </si>
  <si>
    <t>Строительный подъемник ZLP 800
Привод канатный, марка TAU-R
Ширина 120 см, длина 6м
Консоль 1,7м, с контргрузами</t>
  </si>
  <si>
    <t>ZLP 800C TAU-R / WW6м
6м, ширина 120см, консоль 2.5м</t>
  </si>
  <si>
    <t>Строительный подъемник ZLP 800
Привод канатный, марка TAU-R
Ширина 120 см, длина 6м
Консоль 2,5м, с контргрузами</t>
  </si>
  <si>
    <t>ZLP 800L TAU-R / 33
угловая 3м+3м, консоль 1.7м</t>
  </si>
  <si>
    <t>Строительный подъемник ZLP 800
Привод канатный, марка TAU-R
Угловая корзина 3м+3м
Консоль 1,7м без контргрузов</t>
  </si>
  <si>
    <t>Строительный подъемник ZLP 800L
Привод канатный, марка TAU-R
Угловая корзина 3м+3м
Консоль 1,7м с контргрузами</t>
  </si>
  <si>
    <t>ZLP 800L HAOKE / 33
угловая 3м+3м, консоль 1.7м</t>
  </si>
  <si>
    <t>Строительный подъемник ZLP 800L
Привод канатный, марка HAOKE
Угловая корзина 3м+3м
Консоль 1,7м без контргрузов</t>
  </si>
  <si>
    <t>Строительный подъемник ZLP 800L
Привод канатный, марка HAOKE
Угловая корзина 3м+3м
Консоль 2,5м без контргрузов</t>
  </si>
  <si>
    <t>Прайс-лист ООО «ТАУКОМ»</t>
  </si>
  <si>
    <t>Артикул
(ссылка)</t>
  </si>
  <si>
    <t xml:space="preserve">Цена с НДС  </t>
  </si>
  <si>
    <t>ZLP 1000 KETONG / 9м
9 метров, консоль 1.7м</t>
  </si>
  <si>
    <t>Строительный подъемник ZLP 1000S
Привод канатный, марка KETONG
С корзиной 9 метров (3х3м)
полный комплект</t>
  </si>
  <si>
    <t>ZLP 1000 TAU-R / 7.5м
7.5 метров, консоль 1.7м</t>
  </si>
  <si>
    <t>Строительный подъемник ZLP 1000
Привод канатный, марка TAU-R
Максимальной грузоподъемности
полный комплект</t>
  </si>
  <si>
    <t>Строительный подъемник ZLP 1000S
Привод канатный, марка KETONG
С корзиной 9 метров (3х3м)
без контргрузов</t>
  </si>
  <si>
    <t>ZLP 1000 TAU-R / W6м
6м, ширина 80см, консоль 1.7м</t>
  </si>
  <si>
    <t>Строительный подъемник ZLP 1000
Привод канатный, марка TAU-R
Увеличенной ширины (80 см)
полный комплект</t>
  </si>
  <si>
    <t>ZLP 1000 TAU-R / WW6м
6м, ширина 120см, консоль 1.7м</t>
  </si>
  <si>
    <t>Строительный подъемник ZLP 1000
Привод канатный, марка TAU-R
Сверхширокая корзина (120 см)
полный комплект</t>
  </si>
  <si>
    <t>ZLP 1000 TAU-R / 7.5м
9 метров, консоль 1.7м</t>
  </si>
  <si>
    <t>Строительный подъемник ZLP 1000
Привод канатный, марка TAU-R
С корзиной 9 метров (3х3м)
полный комплект</t>
  </si>
  <si>
    <t>Строительные подъёмники ZLP 250/400</t>
  </si>
  <si>
    <t>ZLP 400 TAU-R / 2.4
Подвесная площадка 2.4 м</t>
  </si>
  <si>
    <t>Подвесная подъемная площадка
для осмотра, ZLP 400 TAU-R
Корзина 2,4х0,69 м, г/п 400 кг
из алюминия, без консоли</t>
  </si>
  <si>
    <t>ZLJP 400 SHENXI Wheelman
4м, консоль 1.7м, велопривод</t>
  </si>
  <si>
    <t>Строительный подъемник
ZLJP 400 Wheelman (SHENXI)
Привод от велоредуктора
без контргрузов</t>
  </si>
  <si>
    <t>Строительный подъемник
ZLJP 400 Wheelman (SHENXI)
Привод от велоредуктора
полный комплект</t>
  </si>
  <si>
    <t>ZLP250 HAOKE / 1м
Бугель 1м, полуконсоль 1.7м</t>
  </si>
  <si>
    <t>Строительный подъемник ZLP 250
Привод канатный, марка HAOKE
С одной лебедкой, для 1 человека
без контргрузов</t>
  </si>
  <si>
    <t>Строительный подъемник ZLP 250
Привод канатный, марка HAOKE
С одной лебедкой, для 1 человека
полный 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</si>
</sst>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b/>
      <u/>
      <sz val="12"/>
      <color rgb="FF0070C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rgb="FFC00000"/>
      <name val="Aptos Narrow"/>
      <family val="2"/>
      <scheme val="minor"/>
    </font>
    <font>
      <u/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20" fillId="0" borderId="0" xfId="43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43" fontId="23" fillId="0" borderId="0" xfId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1" fillId="0" borderId="0" xfId="1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43" fontId="23" fillId="0" borderId="0" xfId="1" applyFont="1" applyAlignment="1">
      <alignment vertical="center"/>
    </xf>
    <xf numFmtId="43" fontId="21" fillId="0" borderId="0" xfId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43" builtinId="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9E71D8-1FB7-4088-B8E3-825D1ED230FD}" name="Таблица13" displayName="Таблица13" ref="A4:D53" totalsRowShown="0" headerRowDxfId="23" dataDxfId="22">
  <autoFilter ref="A4:D53" xr:uid="{E6FA4CEA-E3F0-449F-B08B-74DE486CEE49}"/>
  <tableColumns count="4">
    <tableColumn id="1" xr3:uid="{E809FD99-AA9D-44B3-81E5-1A1159585D50}" name="Название" dataDxfId="21"/>
    <tableColumn id="2" xr3:uid="{BF7D6E56-0D4E-45F1-BB33-7452B2DA90D2}" name="Описание" dataDxfId="20"/>
    <tableColumn id="3" xr3:uid="{73F58A80-2A30-42E2-A0C0-9732B0C118CB}" name="Артикул_x000a_(ссылка)" dataDxfId="19"/>
    <tableColumn id="4" xr3:uid="{535BBB72-0A8D-4382-8514-DC6637091F83}" name="Цена с НДС  " dataDxfId="18" dataCellStyle="Финансовый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FA4CEA-E3F0-449F-B08B-74DE486CEE49}" name="Таблица1" displayName="Таблица1" ref="A4:D35" totalsRowShown="0" headerRowDxfId="17" dataDxfId="16">
  <autoFilter ref="A4:D35" xr:uid="{E6FA4CEA-E3F0-449F-B08B-74DE486CEE49}"/>
  <tableColumns count="4">
    <tableColumn id="1" xr3:uid="{77C8F35E-6BCC-4996-8B5A-996C362A021A}" name="Название" dataDxfId="15"/>
    <tableColumn id="2" xr3:uid="{F18BF6C8-A8E7-4F5D-B769-047724B727D4}" name="Описание" dataDxfId="14"/>
    <tableColumn id="3" xr3:uid="{D6159239-C9CC-4D1E-8BC7-1C2D4DEBE24A}" name="Артикул_x000a_(ссылка)" dataDxfId="13"/>
    <tableColumn id="4" xr3:uid="{547C2D98-77DA-44EC-9E1D-1AC9C2732A1A}" name="Цена с НДС  " dataDxfId="12" dataCellStyle="Финансовый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AA46E6-C54A-4FB0-961A-8D8FEF53993A}" name="Таблица14" displayName="Таблица14" ref="A4:D10" totalsRowShown="0" headerRowDxfId="11" dataDxfId="10">
  <autoFilter ref="A4:D10" xr:uid="{E6FA4CEA-E3F0-449F-B08B-74DE486CEE49}"/>
  <tableColumns count="4">
    <tableColumn id="1" xr3:uid="{F74317A4-6ABD-46E7-9B5F-8E21FB6BA52B}" name="Название" dataDxfId="9"/>
    <tableColumn id="2" xr3:uid="{4599C2CA-C38D-451B-B189-DB090A84DE79}" name="Описание" dataDxfId="8"/>
    <tableColumn id="3" xr3:uid="{BC8C8973-62CA-497B-9F4B-F457A2CE760E}" name="Артикул_x000a_(ссылка)" dataDxfId="7"/>
    <tableColumn id="4" xr3:uid="{5699DC8D-44CE-466A-B2EF-32AC2E60135A}" name="Цена с НДС  " dataDxfId="6" dataCellStyle="Финансовый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0B68A7-B683-4D2A-AC33-74339B1F6C3B}" name="Таблица145" displayName="Таблица145" ref="A4:D9" totalsRowShown="0" headerRowDxfId="5" dataDxfId="4">
  <autoFilter ref="A4:D9" xr:uid="{E6FA4CEA-E3F0-449F-B08B-74DE486CEE49}"/>
  <tableColumns count="4">
    <tableColumn id="1" xr3:uid="{D03B373A-0814-4163-A904-47A51B830284}" name="Название" dataDxfId="3"/>
    <tableColumn id="2" xr3:uid="{FFAF0067-2DC0-4B2E-A674-3F857B0ED03B}" name="Описание" dataDxfId="2"/>
    <tableColumn id="3" xr3:uid="{4954991D-8E7B-4535-9F36-46B3B0453AB2}" name="Артикул_x000a_(ссылка)" dataDxfId="1"/>
    <tableColumn id="4" xr3:uid="{5E3BD4B7-CDDF-4B3A-845D-E240E58B6155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auco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auco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9700-A591-4FE9-9216-B5AC80E8E63C}">
  <sheetPr>
    <pageSetUpPr fitToPage="1"/>
  </sheetPr>
  <dimension ref="A1:D53"/>
  <sheetViews>
    <sheetView tabSelected="1" zoomScaleNormal="100" workbookViewId="0">
      <selection activeCell="B4" sqref="B4"/>
    </sheetView>
  </sheetViews>
  <sheetFormatPr defaultColWidth="18.453125" defaultRowHeight="14.5" x14ac:dyDescent="0.35"/>
  <cols>
    <col min="1" max="1" width="30.26953125" style="3" bestFit="1" customWidth="1"/>
    <col min="2" max="2" width="41.7265625" style="3" bestFit="1" customWidth="1"/>
    <col min="3" max="3" width="13.54296875" style="7" bestFit="1" customWidth="1"/>
    <col min="4" max="4" width="14.26953125" style="9" bestFit="1" customWidth="1"/>
    <col min="5" max="16384" width="18.453125" style="3"/>
  </cols>
  <sheetData>
    <row r="1" spans="1:4" ht="6" customHeight="1" x14ac:dyDescent="0.35"/>
    <row r="2" spans="1:4" ht="46.5" customHeight="1" x14ac:dyDescent="0.35">
      <c r="A2" s="2" t="e" vm="1">
        <v>#VALUE!</v>
      </c>
      <c r="B2" s="15" t="s">
        <v>130</v>
      </c>
      <c r="C2" s="15"/>
      <c r="D2" s="15"/>
    </row>
    <row r="3" spans="1:4" ht="23.5" x14ac:dyDescent="0.35">
      <c r="A3" s="1" t="s">
        <v>74</v>
      </c>
      <c r="B3" s="15" t="s">
        <v>72</v>
      </c>
      <c r="C3" s="15"/>
      <c r="D3" s="15"/>
    </row>
    <row r="4" spans="1:4" ht="29" x14ac:dyDescent="0.35">
      <c r="A4" s="3" t="s">
        <v>75</v>
      </c>
      <c r="B4" s="3" t="s">
        <v>73</v>
      </c>
      <c r="C4" s="4" t="s">
        <v>131</v>
      </c>
      <c r="D4" s="9" t="s">
        <v>132</v>
      </c>
    </row>
    <row r="5" spans="1:4" ht="58" x14ac:dyDescent="0.35">
      <c r="A5" s="10" t="s">
        <v>40</v>
      </c>
      <c r="B5" s="10" t="s">
        <v>41</v>
      </c>
      <c r="C5" s="14" t="str">
        <f>HYPERLINK("https://www.taucom.ru/catalog/zlp630-tau-r-005-010001.html","005-010001")</f>
        <v>005-010001</v>
      </c>
      <c r="D5" s="9">
        <v>215280</v>
      </c>
    </row>
    <row r="6" spans="1:4" ht="58" x14ac:dyDescent="0.35">
      <c r="A6" s="10" t="s">
        <v>40</v>
      </c>
      <c r="B6" s="10" t="s">
        <v>44</v>
      </c>
      <c r="C6" s="14" t="str">
        <f>HYPERLINK("https://www.taucom.ru/catalog/zlp630-tau-r-005-010003.html","005-010003")</f>
        <v>005-010003</v>
      </c>
      <c r="D6" s="9">
        <v>225000</v>
      </c>
    </row>
    <row r="7" spans="1:4" ht="58" x14ac:dyDescent="0.35">
      <c r="A7" s="10" t="s">
        <v>67</v>
      </c>
      <c r="B7" s="10" t="s">
        <v>68</v>
      </c>
      <c r="C7" s="7" t="str">
        <f>HYPERLINK("https://www.taucom.ru/catalog/zlp630-klever-008-010001.html","008-010001")</f>
        <v>008-010001</v>
      </c>
      <c r="D7" s="9">
        <v>195000</v>
      </c>
    </row>
    <row r="8" spans="1:4" ht="58" x14ac:dyDescent="0.35">
      <c r="A8" s="10" t="s">
        <v>71</v>
      </c>
      <c r="B8" s="10" t="s">
        <v>68</v>
      </c>
      <c r="C8" s="7" t="str">
        <f>HYPERLINK("https://www.taucom.ru/catalog/zlp630-klever-008-010009.html","008-010009")</f>
        <v>008-010009</v>
      </c>
      <c r="D8" s="9">
        <v>210000</v>
      </c>
    </row>
    <row r="9" spans="1:4" ht="58" x14ac:dyDescent="0.35">
      <c r="A9" s="10" t="s">
        <v>70</v>
      </c>
      <c r="B9" s="10" t="s">
        <v>68</v>
      </c>
      <c r="C9" s="7" t="str">
        <f>HYPERLINK("https://www.taucom.ru/catalog/zlp630-klever-008-010010.html","008-010010")</f>
        <v>008-010010</v>
      </c>
      <c r="D9" s="9">
        <v>215000</v>
      </c>
    </row>
    <row r="10" spans="1:4" ht="58" x14ac:dyDescent="0.35">
      <c r="A10" s="10" t="s">
        <v>67</v>
      </c>
      <c r="B10" s="10" t="s">
        <v>69</v>
      </c>
      <c r="C10" s="7" t="str">
        <f>HYPERLINK("https://www.taucom.ru/catalog/zlp630-klever-008-010101.html","008-010101")</f>
        <v>008-010101</v>
      </c>
      <c r="D10" s="9">
        <v>207600</v>
      </c>
    </row>
    <row r="11" spans="1:4" ht="58" x14ac:dyDescent="0.35">
      <c r="A11" s="10" t="s">
        <v>71</v>
      </c>
      <c r="B11" s="10" t="s">
        <v>69</v>
      </c>
      <c r="C11" s="7" t="str">
        <f>HYPERLINK("https://www.taucom.ru/catalog/zlp630-klever-008-010109.html","008-010109")</f>
        <v>008-010109</v>
      </c>
      <c r="D11" s="9">
        <v>224000</v>
      </c>
    </row>
    <row r="12" spans="1:4" ht="58" x14ac:dyDescent="0.35">
      <c r="A12" s="10" t="s">
        <v>70</v>
      </c>
      <c r="B12" s="10" t="s">
        <v>69</v>
      </c>
      <c r="C12" s="7" t="str">
        <f>HYPERLINK("https://www.taucom.ru/catalog/zlp630-klever-008-010110.html","008-010110")</f>
        <v>008-010110</v>
      </c>
      <c r="D12" s="9">
        <v>229000</v>
      </c>
    </row>
    <row r="13" spans="1:4" ht="58" x14ac:dyDescent="0.35">
      <c r="A13" s="10" t="s">
        <v>42</v>
      </c>
      <c r="B13" s="10" t="s">
        <v>43</v>
      </c>
      <c r="C13" s="7" t="str">
        <f>HYPERLINK("https://www.taucom.ru/catalog/zlp630-tau-r-005-010002.html","005-010002")</f>
        <v>005-010002</v>
      </c>
      <c r="D13" s="9">
        <v>186480</v>
      </c>
    </row>
    <row r="14" spans="1:4" ht="58" x14ac:dyDescent="0.35">
      <c r="A14" s="10" t="s">
        <v>45</v>
      </c>
      <c r="B14" s="10" t="s">
        <v>46</v>
      </c>
      <c r="C14" s="7" t="str">
        <f>HYPERLINK("https://www.taucom.ru/catalog/zlp630-tau-r-005-010005.html","005-010005")</f>
        <v>005-010005</v>
      </c>
      <c r="D14" s="9">
        <v>207000</v>
      </c>
    </row>
    <row r="15" spans="1:4" ht="58" x14ac:dyDescent="0.35">
      <c r="A15" s="10" t="s">
        <v>47</v>
      </c>
      <c r="B15" s="10" t="s">
        <v>48</v>
      </c>
      <c r="C15" s="7" t="str">
        <f>HYPERLINK("https://www.taucom.ru/catalog/zlp630-tau-r-005-010006.html","005-010006")</f>
        <v>005-010006</v>
      </c>
      <c r="D15" s="9">
        <v>199280</v>
      </c>
    </row>
    <row r="16" spans="1:4" ht="58" x14ac:dyDescent="0.35">
      <c r="A16" s="10" t="s">
        <v>47</v>
      </c>
      <c r="B16" s="10" t="s">
        <v>49</v>
      </c>
      <c r="C16" s="7" t="str">
        <f>HYPERLINK("https://www.taucom.ru/catalog/zlp630-tau-r-005-010007.html","005-010007")</f>
        <v>005-010007</v>
      </c>
      <c r="D16" s="9">
        <v>209000</v>
      </c>
    </row>
    <row r="17" spans="1:4" ht="58" x14ac:dyDescent="0.35">
      <c r="A17" s="10" t="s">
        <v>0</v>
      </c>
      <c r="B17" s="10" t="s">
        <v>1</v>
      </c>
      <c r="C17" s="7" t="str">
        <f>HYPERLINK("https://www.taucom.ru/catalog/zlp630-haoke-001-010001.html","001-010001")</f>
        <v>001-010001</v>
      </c>
      <c r="D17" s="9">
        <v>215280</v>
      </c>
    </row>
    <row r="18" spans="1:4" ht="58" x14ac:dyDescent="0.35">
      <c r="A18" s="10" t="s">
        <v>50</v>
      </c>
      <c r="B18" s="10" t="s">
        <v>51</v>
      </c>
      <c r="C18" s="7" t="str">
        <f>HYPERLINK("https://www.taucom.ru/catalog/zlp630-tau-r-005-010008.html","005-010008")</f>
        <v>005-010008</v>
      </c>
      <c r="D18" s="9">
        <v>228780</v>
      </c>
    </row>
    <row r="19" spans="1:4" ht="58" x14ac:dyDescent="0.35">
      <c r="A19" s="10" t="s">
        <v>0</v>
      </c>
      <c r="B19" s="10" t="s">
        <v>2</v>
      </c>
      <c r="C19" s="7" t="str">
        <f>HYPERLINK("https://www.taucom.ru/catalog/zlp630-haoke-001-010003.html","001-010003")</f>
        <v>001-010003</v>
      </c>
      <c r="D19" s="9">
        <v>225000</v>
      </c>
    </row>
    <row r="20" spans="1:4" ht="58" x14ac:dyDescent="0.35">
      <c r="A20" s="10" t="s">
        <v>50</v>
      </c>
      <c r="B20" s="10" t="s">
        <v>52</v>
      </c>
      <c r="C20" s="7" t="str">
        <f>HYPERLINK("https://www.taucom.ru/catalog/zlp630-tau-r-005-010009.html","005-010009")</f>
        <v>005-010009</v>
      </c>
      <c r="D20" s="9">
        <v>239580</v>
      </c>
    </row>
    <row r="21" spans="1:4" ht="58" x14ac:dyDescent="0.35">
      <c r="A21" s="10" t="s">
        <v>14</v>
      </c>
      <c r="B21" s="10" t="s">
        <v>15</v>
      </c>
      <c r="C21" s="7" t="str">
        <f>HYPERLINK("https://www.taucom.ru/catalog/zlp630-ketong-002-010001.html","002-010001")</f>
        <v>002-010001</v>
      </c>
      <c r="D21" s="9">
        <v>215280</v>
      </c>
    </row>
    <row r="22" spans="1:4" ht="58" x14ac:dyDescent="0.35">
      <c r="A22" s="10" t="s">
        <v>3</v>
      </c>
      <c r="B22" s="10" t="s">
        <v>4</v>
      </c>
      <c r="C22" s="7" t="str">
        <f>HYPERLINK("https://www.taucom.ru/catalog/zlp630-haoke-001-010005.html","001-010005")</f>
        <v>001-010005</v>
      </c>
      <c r="D22" s="9">
        <v>228780</v>
      </c>
    </row>
    <row r="23" spans="1:4" ht="58" x14ac:dyDescent="0.35">
      <c r="A23" s="10" t="s">
        <v>53</v>
      </c>
      <c r="B23" s="10" t="s">
        <v>54</v>
      </c>
      <c r="C23" s="7" t="str">
        <f>HYPERLINK("https://www.taucom.ru/catalog/zlp630-tau-r-005-010011.html","005-010011")</f>
        <v>005-010011</v>
      </c>
      <c r="D23" s="9">
        <v>226080</v>
      </c>
    </row>
    <row r="24" spans="1:4" ht="58" x14ac:dyDescent="0.35">
      <c r="A24" s="10" t="s">
        <v>3</v>
      </c>
      <c r="B24" s="10" t="s">
        <v>5</v>
      </c>
      <c r="C24" s="7" t="str">
        <f>HYPERLINK("https://www.taucom.ru/catalog/zlp630-haoke-001-010006.html","001-010006")</f>
        <v>001-010006</v>
      </c>
      <c r="D24" s="9">
        <v>239580</v>
      </c>
    </row>
    <row r="25" spans="1:4" ht="58" x14ac:dyDescent="0.35">
      <c r="A25" s="10" t="s">
        <v>53</v>
      </c>
      <c r="B25" s="10" t="s">
        <v>55</v>
      </c>
      <c r="C25" s="7" t="str">
        <f>HYPERLINK("https://www.taucom.ru/catalog/zlp630-tau-r-005-010012.html","005-010012")</f>
        <v>005-010012</v>
      </c>
      <c r="D25" s="9">
        <v>235800</v>
      </c>
    </row>
    <row r="26" spans="1:4" ht="58" x14ac:dyDescent="0.35">
      <c r="A26" s="10" t="s">
        <v>14</v>
      </c>
      <c r="B26" s="10" t="s">
        <v>16</v>
      </c>
      <c r="C26" s="7" t="str">
        <f>HYPERLINK("https://www.taucom.ru/catalog/zlp630-ketong-002-010003.html","002-010003")</f>
        <v>002-010003</v>
      </c>
      <c r="D26" s="9">
        <v>225000</v>
      </c>
    </row>
    <row r="27" spans="1:4" ht="58" x14ac:dyDescent="0.35">
      <c r="A27" s="10" t="s">
        <v>56</v>
      </c>
      <c r="B27" s="10" t="s">
        <v>57</v>
      </c>
      <c r="C27" s="7" t="str">
        <f>HYPERLINK("https://www.taucom.ru/catalog/zlp630-tau-r-005-010013.html","005-010013")</f>
        <v>005-010013</v>
      </c>
      <c r="D27" s="9">
        <v>229680</v>
      </c>
    </row>
    <row r="28" spans="1:4" ht="58" x14ac:dyDescent="0.35">
      <c r="A28" s="10" t="s">
        <v>6</v>
      </c>
      <c r="B28" s="10" t="s">
        <v>7</v>
      </c>
      <c r="C28" s="7" t="str">
        <f>HYPERLINK("https://www.taucom.ru/catalog/zlp630-haoke-001-010007.html","001-010007")</f>
        <v>001-010007</v>
      </c>
      <c r="D28" s="9">
        <v>235800</v>
      </c>
    </row>
    <row r="29" spans="1:4" ht="58" x14ac:dyDescent="0.35">
      <c r="A29" s="10" t="s">
        <v>22</v>
      </c>
      <c r="B29" s="10" t="s">
        <v>23</v>
      </c>
      <c r="C29" s="7" t="str">
        <f>HYPERLINK("https://www.taucom.ru/catalog/zlp630-shenxi-004-010001.html","004-010001")</f>
        <v>004-010001</v>
      </c>
      <c r="D29" s="9">
        <v>244000</v>
      </c>
    </row>
    <row r="30" spans="1:4" ht="58" x14ac:dyDescent="0.35">
      <c r="A30" s="10" t="s">
        <v>6</v>
      </c>
      <c r="B30" s="10" t="s">
        <v>8</v>
      </c>
      <c r="C30" s="7" t="str">
        <f>HYPERLINK("https://www.taucom.ru/catalog/zlp630-haoke-001-010008.html","001-010008")</f>
        <v>001-010008</v>
      </c>
      <c r="D30" s="9">
        <v>246600</v>
      </c>
    </row>
    <row r="31" spans="1:4" ht="58" x14ac:dyDescent="0.35">
      <c r="A31" s="10" t="s">
        <v>22</v>
      </c>
      <c r="B31" s="10" t="s">
        <v>24</v>
      </c>
      <c r="C31" s="7" t="str">
        <f>HYPERLINK("https://www.taucom.ru/catalog/zlp630-shenxi-004-010002.html","004-010002")</f>
        <v>004-010002</v>
      </c>
      <c r="D31" s="9">
        <v>254800</v>
      </c>
    </row>
    <row r="32" spans="1:4" ht="58" x14ac:dyDescent="0.35">
      <c r="A32" s="10" t="s">
        <v>56</v>
      </c>
      <c r="B32" s="10" t="s">
        <v>58</v>
      </c>
      <c r="C32" s="7" t="str">
        <f>HYPERLINK("https://www.taucom.ru/catalog/zlp630-tau-r-005-010014.html","005-010014")</f>
        <v>005-010014</v>
      </c>
      <c r="D32" s="9">
        <v>240480</v>
      </c>
    </row>
    <row r="33" spans="1:4" ht="58" x14ac:dyDescent="0.35">
      <c r="A33" s="10" t="s">
        <v>9</v>
      </c>
      <c r="B33" s="10" t="s">
        <v>10</v>
      </c>
      <c r="C33" s="7" t="str">
        <f>HYPERLINK("https://www.taucom.ru/catalog/zlp630-haoke-001-010201.html","001-010201")</f>
        <v>001-010201</v>
      </c>
      <c r="D33" s="9">
        <v>183280</v>
      </c>
    </row>
    <row r="34" spans="1:4" ht="58" x14ac:dyDescent="0.35">
      <c r="A34" s="10" t="s">
        <v>59</v>
      </c>
      <c r="B34" s="10" t="s">
        <v>60</v>
      </c>
      <c r="C34" s="7" t="str">
        <f>HYPERLINK("https://www.taucom.ru/catalog/zlp630-tau-r-005-010015.html","005-010015")</f>
        <v>005-010015</v>
      </c>
      <c r="D34" s="9">
        <v>243700</v>
      </c>
    </row>
    <row r="35" spans="1:4" ht="58" x14ac:dyDescent="0.35">
      <c r="A35" s="10" t="s">
        <v>25</v>
      </c>
      <c r="B35" s="10" t="s">
        <v>26</v>
      </c>
      <c r="C35" s="7" t="str">
        <f>HYPERLINK("https://www.taucom.ru/catalog/zlp630-shenxi-004-010101.html","004-010101")</f>
        <v>004-010101</v>
      </c>
      <c r="D35" s="9">
        <v>258000</v>
      </c>
    </row>
    <row r="36" spans="1:4" ht="58" x14ac:dyDescent="0.35">
      <c r="A36" s="10" t="s">
        <v>25</v>
      </c>
      <c r="B36" s="10" t="s">
        <v>27</v>
      </c>
      <c r="C36" s="7" t="str">
        <f>HYPERLINK("https://www.taucom.ru/catalog/zlp630-shenxi-004-010102.html","004-010102")</f>
        <v>004-010102</v>
      </c>
      <c r="D36" s="9">
        <v>268800</v>
      </c>
    </row>
    <row r="37" spans="1:4" ht="58" x14ac:dyDescent="0.35">
      <c r="A37" s="10" t="s">
        <v>59</v>
      </c>
      <c r="B37" s="10" t="s">
        <v>61</v>
      </c>
      <c r="C37" s="7" t="str">
        <f>HYPERLINK("https://www.taucom.ru/catalog/zlp630-tau-r-005-010016.html","005-010016")</f>
        <v>005-010016</v>
      </c>
      <c r="D37" s="9">
        <v>254500</v>
      </c>
    </row>
    <row r="38" spans="1:4" ht="58" x14ac:dyDescent="0.35">
      <c r="A38" s="10" t="s">
        <v>19</v>
      </c>
      <c r="B38" s="10" t="s">
        <v>20</v>
      </c>
      <c r="C38" s="7" t="str">
        <f>HYPERLINK("https://www.taucom.ru/catalog/zlp630-powerston-003-010001.html","003-010001")</f>
        <v>003-010001</v>
      </c>
      <c r="D38" s="9">
        <v>215280</v>
      </c>
    </row>
    <row r="39" spans="1:4" ht="58" x14ac:dyDescent="0.35">
      <c r="A39" s="10" t="s">
        <v>11</v>
      </c>
      <c r="B39" s="10" t="s">
        <v>12</v>
      </c>
      <c r="C39" s="7" t="str">
        <f>HYPERLINK("https://www.taucom.ru/catalog/zlp630-haoke-001-100060.html","001-100060")</f>
        <v>001-100060</v>
      </c>
      <c r="D39" s="9">
        <v>285280</v>
      </c>
    </row>
    <row r="40" spans="1:4" ht="58" x14ac:dyDescent="0.35">
      <c r="A40" s="10" t="s">
        <v>62</v>
      </c>
      <c r="B40" s="10" t="s">
        <v>63</v>
      </c>
      <c r="C40" s="7" t="str">
        <f>HYPERLINK("https://www.taucom.ru/catalog/zlp630-tau-r-005-010101.html","005-010101")</f>
        <v>005-010101</v>
      </c>
      <c r="D40" s="9">
        <v>206000</v>
      </c>
    </row>
    <row r="41" spans="1:4" ht="58" x14ac:dyDescent="0.35">
      <c r="A41" s="10" t="s">
        <v>28</v>
      </c>
      <c r="B41" s="10" t="s">
        <v>29</v>
      </c>
      <c r="C41" s="7" t="str">
        <f>HYPERLINK("https://www.taucom.ru/catalog/zlp630-shenxi-004-010111.html","004-010111")</f>
        <v>004-010111</v>
      </c>
      <c r="D41" s="9">
        <v>250000</v>
      </c>
    </row>
    <row r="42" spans="1:4" ht="58" x14ac:dyDescent="0.35">
      <c r="A42" s="10" t="s">
        <v>19</v>
      </c>
      <c r="B42" s="10" t="s">
        <v>21</v>
      </c>
      <c r="C42" s="7" t="str">
        <f>HYPERLINK("https://www.taucom.ru/catalog/zlp630-powerston-003-010002.html","003-010002")</f>
        <v>003-010002</v>
      </c>
      <c r="D42" s="9">
        <v>225000</v>
      </c>
    </row>
    <row r="43" spans="1:4" ht="58" x14ac:dyDescent="0.35">
      <c r="A43" s="10" t="s">
        <v>28</v>
      </c>
      <c r="B43" s="10" t="s">
        <v>30</v>
      </c>
      <c r="C43" s="7" t="str">
        <f>HYPERLINK("https://www.taucom.ru/catalog/zlp630-shenxi-004-010112.html","004-010112")</f>
        <v>004-010112</v>
      </c>
      <c r="D43" s="9">
        <v>260800</v>
      </c>
    </row>
    <row r="44" spans="1:4" ht="58" x14ac:dyDescent="0.35">
      <c r="A44" s="10" t="s">
        <v>64</v>
      </c>
      <c r="B44" s="10" t="s">
        <v>65</v>
      </c>
      <c r="C44" s="7" t="str">
        <f>HYPERLINK("https://www.taucom.ru/catalog/zlp630l-tau-r-005-040041.html","005-040041")</f>
        <v>005-040041</v>
      </c>
      <c r="D44" s="9">
        <v>245000</v>
      </c>
    </row>
    <row r="45" spans="1:4" ht="58" x14ac:dyDescent="0.35">
      <c r="A45" s="10" t="s">
        <v>64</v>
      </c>
      <c r="B45" s="10" t="s">
        <v>66</v>
      </c>
      <c r="C45" s="7" t="str">
        <f>HYPERLINK("https://www.taucom.ru/catalog/zlp630l-tau-r-005-040141.html","005-040141")</f>
        <v>005-040141</v>
      </c>
      <c r="D45" s="9">
        <v>257800</v>
      </c>
    </row>
    <row r="46" spans="1:4" ht="58" x14ac:dyDescent="0.35">
      <c r="A46" s="10" t="s">
        <v>31</v>
      </c>
      <c r="B46" s="10" t="s">
        <v>32</v>
      </c>
      <c r="C46" s="7" t="str">
        <f>HYPERLINK("https://www.taucom.ru/catalog/zlp630-shenxi-004-010201.html","004-010201")</f>
        <v>004-010201</v>
      </c>
      <c r="D46" s="9">
        <v>219000</v>
      </c>
    </row>
    <row r="47" spans="1:4" ht="58" x14ac:dyDescent="0.35">
      <c r="A47" s="10" t="s">
        <v>31</v>
      </c>
      <c r="B47" s="10" t="s">
        <v>33</v>
      </c>
      <c r="C47" s="7" t="str">
        <f>HYPERLINK("https://www.taucom.ru/catalog/zlp630-shenxi-004-010202.html","004-010202")</f>
        <v>004-010202</v>
      </c>
      <c r="D47" s="9">
        <v>229800</v>
      </c>
    </row>
    <row r="48" spans="1:4" ht="58" x14ac:dyDescent="0.35">
      <c r="A48" s="10" t="s">
        <v>34</v>
      </c>
      <c r="B48" s="10" t="s">
        <v>35</v>
      </c>
      <c r="C48" s="7" t="str">
        <f>HYPERLINK("https://www.taucom.ru/catalog/zlp630-shenxi-004-010211.html","004-010211")</f>
        <v>004-010211</v>
      </c>
      <c r="D48" s="9">
        <v>212000</v>
      </c>
    </row>
    <row r="49" spans="1:4" ht="58" x14ac:dyDescent="0.35">
      <c r="A49" s="10" t="s">
        <v>34</v>
      </c>
      <c r="B49" s="10" t="s">
        <v>36</v>
      </c>
      <c r="C49" s="7" t="str">
        <f>HYPERLINK("https://www.taucom.ru/catalog/zlp630-shenxi-004-010212.html","004-010212")</f>
        <v>004-010212</v>
      </c>
      <c r="D49" s="9">
        <v>222800</v>
      </c>
    </row>
    <row r="50" spans="1:4" ht="58" x14ac:dyDescent="0.35">
      <c r="A50" s="10" t="s">
        <v>37</v>
      </c>
      <c r="B50" s="10" t="s">
        <v>38</v>
      </c>
      <c r="C50" s="7" t="str">
        <f>HYPERLINK("https://www.taucom.ru/catalog/zlp630-shenxi-004-010221.html","004-010221")</f>
        <v>004-010221</v>
      </c>
      <c r="D50" s="9">
        <v>226000</v>
      </c>
    </row>
    <row r="51" spans="1:4" ht="58" x14ac:dyDescent="0.35">
      <c r="A51" s="10" t="s">
        <v>37</v>
      </c>
      <c r="B51" s="10" t="s">
        <v>39</v>
      </c>
      <c r="C51" s="7" t="str">
        <f>HYPERLINK("https://www.taucom.ru/catalog/zlp630-shenxi-004-010222.html","004-010222")</f>
        <v>004-010222</v>
      </c>
      <c r="D51" s="9">
        <v>236800</v>
      </c>
    </row>
    <row r="52" spans="1:4" ht="58" x14ac:dyDescent="0.35">
      <c r="A52" s="10" t="s">
        <v>11</v>
      </c>
      <c r="B52" s="10" t="s">
        <v>13</v>
      </c>
      <c r="C52" s="7" t="str">
        <f>HYPERLINK("https://www.taucom.ru/catalog/zlp630-haoke-001-100061.html","001-100061")</f>
        <v>001-100061</v>
      </c>
      <c r="D52" s="9">
        <v>295000</v>
      </c>
    </row>
    <row r="53" spans="1:4" ht="58" x14ac:dyDescent="0.35">
      <c r="A53" s="10" t="s">
        <v>17</v>
      </c>
      <c r="B53" s="10" t="s">
        <v>18</v>
      </c>
      <c r="C53" s="7" t="str">
        <f>HYPERLINK("https://www.taucom.ru/catalog/zlp630-ketong-002-010201.html","002-010201")</f>
        <v>002-010201</v>
      </c>
      <c r="D53" s="9">
        <v>186480</v>
      </c>
    </row>
  </sheetData>
  <mergeCells count="2">
    <mergeCell ref="B2:D2"/>
    <mergeCell ref="B3:D3"/>
  </mergeCells>
  <phoneticPr fontId="19" type="noConversion"/>
  <hyperlinks>
    <hyperlink ref="A3" r:id="rId1" xr:uid="{B49971B5-5D94-4BD1-BACC-CAED80A27A78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D12-0AE8-49BE-BF94-CE3F7514718B}">
  <sheetPr>
    <pageSetUpPr fitToPage="1"/>
  </sheetPr>
  <dimension ref="A1:D35"/>
  <sheetViews>
    <sheetView zoomScaleNormal="100" workbookViewId="0">
      <selection activeCell="B16" sqref="B16"/>
    </sheetView>
  </sheetViews>
  <sheetFormatPr defaultColWidth="18.453125" defaultRowHeight="14.5" x14ac:dyDescent="0.35"/>
  <cols>
    <col min="1" max="1" width="30.7265625" style="3" bestFit="1" customWidth="1"/>
    <col min="2" max="2" width="36.81640625" style="3" bestFit="1" customWidth="1"/>
    <col min="3" max="3" width="13.54296875" style="7" bestFit="1" customWidth="1"/>
    <col min="4" max="4" width="14.26953125" style="9" bestFit="1" customWidth="1"/>
    <col min="5" max="16384" width="18.453125" style="3"/>
  </cols>
  <sheetData>
    <row r="1" spans="1:4" ht="6" customHeight="1" x14ac:dyDescent="0.35"/>
    <row r="2" spans="1:4" ht="46.5" customHeight="1" x14ac:dyDescent="0.35">
      <c r="A2" s="2" t="e" vm="1">
        <v>#VALUE!</v>
      </c>
      <c r="B2" s="15" t="s">
        <v>130</v>
      </c>
      <c r="C2" s="15"/>
      <c r="D2" s="15"/>
    </row>
    <row r="3" spans="1:4" ht="23.5" x14ac:dyDescent="0.35">
      <c r="A3" s="1" t="s">
        <v>74</v>
      </c>
      <c r="B3" s="15" t="s">
        <v>76</v>
      </c>
      <c r="C3" s="15"/>
      <c r="D3" s="15"/>
    </row>
    <row r="4" spans="1:4" ht="29" x14ac:dyDescent="0.35">
      <c r="A4" s="3" t="s">
        <v>75</v>
      </c>
      <c r="B4" s="3" t="s">
        <v>73</v>
      </c>
      <c r="C4" s="4" t="s">
        <v>131</v>
      </c>
      <c r="D4" s="9" t="s">
        <v>132</v>
      </c>
    </row>
    <row r="5" spans="1:4" ht="63.75" customHeight="1" x14ac:dyDescent="0.35">
      <c r="A5" s="10" t="s">
        <v>78</v>
      </c>
      <c r="B5" s="10" t="s">
        <v>79</v>
      </c>
      <c r="C5" s="7" t="str">
        <f>HYPERLINK("https://www.taucom.ru/catalog/zlp800a-tau-r-005-011001.html","005-011001")</f>
        <v>005-011001</v>
      </c>
      <c r="D5" s="13">
        <v>248400</v>
      </c>
    </row>
    <row r="6" spans="1:4" ht="63.75" customHeight="1" x14ac:dyDescent="0.35">
      <c r="A6" s="10" t="s">
        <v>78</v>
      </c>
      <c r="B6" s="10" t="s">
        <v>80</v>
      </c>
      <c r="C6" s="7" t="str">
        <f>HYPERLINK("https://www.taucom.ru/catalog/zlp800a-tau-r-005-011006.html","005-011006")</f>
        <v>005-011006</v>
      </c>
      <c r="D6" s="13">
        <v>259200</v>
      </c>
    </row>
    <row r="7" spans="1:4" ht="63.75" customHeight="1" x14ac:dyDescent="0.35">
      <c r="A7" s="10" t="s">
        <v>81</v>
      </c>
      <c r="B7" s="10" t="s">
        <v>82</v>
      </c>
      <c r="C7" s="7" t="str">
        <f>HYPERLINK("https://www.taucom.ru/catalog/zlp800-haoke-001-020021.html","001-020021")</f>
        <v>001-020021</v>
      </c>
      <c r="D7" s="13">
        <v>248400</v>
      </c>
    </row>
    <row r="8" spans="1:4" ht="63.75" customHeight="1" x14ac:dyDescent="0.35">
      <c r="A8" s="10" t="s">
        <v>83</v>
      </c>
      <c r="B8" s="10" t="s">
        <v>84</v>
      </c>
      <c r="C8" s="7" t="str">
        <f>HYPERLINK("https://www.taucom.ru/catalog/zlp800d-tau-r-005-011008.html","005-011008")</f>
        <v>005-011008</v>
      </c>
      <c r="D8" s="13">
        <v>250200</v>
      </c>
    </row>
    <row r="9" spans="1:4" ht="63.75" customHeight="1" x14ac:dyDescent="0.35">
      <c r="A9" s="10" t="s">
        <v>81</v>
      </c>
      <c r="B9" s="10" t="s">
        <v>85</v>
      </c>
      <c r="C9" s="7" t="str">
        <f>HYPERLINK("https://www.taucom.ru/catalog/zlp800a-haoke-001-020022.html","001-020022")</f>
        <v>001-020022</v>
      </c>
      <c r="D9" s="13">
        <v>259200</v>
      </c>
    </row>
    <row r="10" spans="1:4" ht="63.75" customHeight="1" x14ac:dyDescent="0.35">
      <c r="A10" s="10" t="s">
        <v>86</v>
      </c>
      <c r="B10" s="10" t="s">
        <v>87</v>
      </c>
      <c r="C10" s="7" t="str">
        <f>HYPERLINK("https://www.taucom.ru/catalog/zlp800a-ketong-002-020010.html","002-020010")</f>
        <v>002-020010</v>
      </c>
      <c r="D10" s="13">
        <v>248400</v>
      </c>
    </row>
    <row r="11" spans="1:4" ht="63.75" customHeight="1" x14ac:dyDescent="0.35">
      <c r="A11" s="10" t="s">
        <v>88</v>
      </c>
      <c r="B11" s="10" t="s">
        <v>89</v>
      </c>
      <c r="C11" s="7" t="str">
        <f>HYPERLINK("https://www.taucom.ru/catalog/zlp800a-tau-r-005-011003.html","005-011003")</f>
        <v>005-011003</v>
      </c>
      <c r="D11" s="13">
        <v>249300</v>
      </c>
    </row>
    <row r="12" spans="1:4" ht="63.75" customHeight="1" x14ac:dyDescent="0.35">
      <c r="A12" s="10" t="s">
        <v>90</v>
      </c>
      <c r="B12" s="10" t="s">
        <v>91</v>
      </c>
      <c r="C12" s="7" t="str">
        <f>HYPERLINK("https://www.taucom.ru/catalog/zlp800a-haoke-001-020023.html","001-020023")</f>
        <v>001-020023</v>
      </c>
      <c r="D12" s="13">
        <v>272700</v>
      </c>
    </row>
    <row r="13" spans="1:4" ht="63.75" customHeight="1" x14ac:dyDescent="0.35">
      <c r="A13" s="10" t="s">
        <v>86</v>
      </c>
      <c r="B13" s="10" t="s">
        <v>92</v>
      </c>
      <c r="C13" s="7" t="str">
        <f>HYPERLINK("https://www.taucom.ru/catalog/zlp800a-ketong-002-020012.html","002-020012")</f>
        <v>002-020012</v>
      </c>
      <c r="D13" s="13">
        <v>259200</v>
      </c>
    </row>
    <row r="14" spans="1:4" ht="63.75" customHeight="1" x14ac:dyDescent="0.35">
      <c r="A14" s="10" t="s">
        <v>88</v>
      </c>
      <c r="B14" s="10" t="s">
        <v>93</v>
      </c>
      <c r="C14" s="7" t="str">
        <f>HYPERLINK("https://www.taucom.ru/catalog/zlp800a-tau-r-005-011004.html","005-011004")</f>
        <v>005-011004</v>
      </c>
      <c r="D14" s="13">
        <v>260100</v>
      </c>
    </row>
    <row r="15" spans="1:4" ht="63.75" customHeight="1" x14ac:dyDescent="0.35">
      <c r="A15" s="10" t="s">
        <v>94</v>
      </c>
      <c r="B15" s="10" t="s">
        <v>95</v>
      </c>
      <c r="C15" s="7" t="str">
        <f>HYPERLINK("https://www.taucom.ru/catalog/zlp800ab-haoke-001-020025.html","001-020025")</f>
        <v>001-020025</v>
      </c>
      <c r="D15" s="13">
        <v>289600</v>
      </c>
    </row>
    <row r="16" spans="1:4" ht="63.75" customHeight="1" x14ac:dyDescent="0.35">
      <c r="A16" s="10" t="s">
        <v>96</v>
      </c>
      <c r="B16" s="10" t="s">
        <v>97</v>
      </c>
      <c r="C16" s="7" t="str">
        <f>HYPERLINK("https://www.taucom.ru/catalog/zlp800a-tau-r-005-011002.html","005-011002")</f>
        <v>005-011002</v>
      </c>
      <c r="D16" s="13">
        <v>263700</v>
      </c>
    </row>
    <row r="17" spans="1:4" ht="63.75" customHeight="1" x14ac:dyDescent="0.35">
      <c r="A17" s="10" t="s">
        <v>98</v>
      </c>
      <c r="B17" s="10" t="s">
        <v>99</v>
      </c>
      <c r="C17" s="7" t="str">
        <f>HYPERLINK("https://www.taucom.ru/catalog/zlp800a-haoke-001-020028.html","001-020028")</f>
        <v>001-020028</v>
      </c>
      <c r="D17" s="13">
        <v>197280</v>
      </c>
    </row>
    <row r="18" spans="1:4" ht="63.75" customHeight="1" x14ac:dyDescent="0.35">
      <c r="A18" s="10" t="s">
        <v>96</v>
      </c>
      <c r="B18" s="10" t="s">
        <v>100</v>
      </c>
      <c r="C18" s="7" t="str">
        <f>HYPERLINK("https://www.taucom.ru/catalog/zlp800a-tau-r-005-011005.html","005-011005")</f>
        <v>005-011005</v>
      </c>
      <c r="D18" s="13">
        <v>274500</v>
      </c>
    </row>
    <row r="19" spans="1:4" ht="63.75" customHeight="1" x14ac:dyDescent="0.35">
      <c r="A19" s="10" t="s">
        <v>101</v>
      </c>
      <c r="B19" s="10" t="s">
        <v>102</v>
      </c>
      <c r="C19" s="7" t="str">
        <f>HYPERLINK("https://www.taucom.ru/catalog/zlp800a-haoke-001-020062.html","001-020062")</f>
        <v>001-020062</v>
      </c>
      <c r="D19" s="13">
        <v>287200</v>
      </c>
    </row>
    <row r="20" spans="1:4" ht="63.75" customHeight="1" x14ac:dyDescent="0.35">
      <c r="A20" s="10" t="s">
        <v>103</v>
      </c>
      <c r="B20" s="10" t="s">
        <v>104</v>
      </c>
      <c r="C20" s="7" t="str">
        <f>HYPERLINK("https://www.taucom.ru/catalog/zlp800a-tau-r-005-011007.html","005-011007")</f>
        <v>005-011007</v>
      </c>
      <c r="D20" s="13">
        <v>296100</v>
      </c>
    </row>
    <row r="21" spans="1:4" ht="63.75" customHeight="1" x14ac:dyDescent="0.35">
      <c r="A21" s="10" t="s">
        <v>101</v>
      </c>
      <c r="B21" s="10" t="s">
        <v>105</v>
      </c>
      <c r="C21" s="7" t="str">
        <f>HYPERLINK("https://www.taucom.ru/catalog/zlp800a-haoke-001-020063.html","001-020063")</f>
        <v>001-020063</v>
      </c>
      <c r="D21" s="13">
        <v>298000</v>
      </c>
    </row>
    <row r="22" spans="1:4" ht="63.75" customHeight="1" x14ac:dyDescent="0.35">
      <c r="A22" s="10" t="s">
        <v>106</v>
      </c>
      <c r="B22" s="10" t="s">
        <v>107</v>
      </c>
      <c r="C22" s="7" t="str">
        <f>HYPERLINK("https://www.taucom.ru/catalog/zlp800b-tau-r-005-011102.html","005-011102")</f>
        <v>005-011102</v>
      </c>
      <c r="D22" s="13">
        <v>246600</v>
      </c>
    </row>
    <row r="23" spans="1:4" ht="63.75" customHeight="1" x14ac:dyDescent="0.35">
      <c r="A23" s="10" t="s">
        <v>108</v>
      </c>
      <c r="B23" s="10" t="s">
        <v>109</v>
      </c>
      <c r="C23" s="7" t="str">
        <f>HYPERLINK("https://www.taucom.ru/catalog/zlp800l-haoke-001-040042.html","001-040042")</f>
        <v>001-040042</v>
      </c>
      <c r="D23" s="13">
        <v>290000</v>
      </c>
    </row>
    <row r="24" spans="1:4" ht="63.75" customHeight="1" x14ac:dyDescent="0.35">
      <c r="A24" s="10" t="s">
        <v>110</v>
      </c>
      <c r="B24" s="10" t="s">
        <v>111</v>
      </c>
      <c r="C24" s="7" t="str">
        <f>HYPERLINK("https://www.taucom.ru/catalog/zlp800-tau-r-005-011101.html","005-011101")</f>
        <v>005-011101</v>
      </c>
      <c r="D24" s="13">
        <v>249120</v>
      </c>
    </row>
    <row r="25" spans="1:4" ht="63.75" customHeight="1" x14ac:dyDescent="0.35">
      <c r="A25" s="10" t="s">
        <v>108</v>
      </c>
      <c r="B25" s="10" t="s">
        <v>112</v>
      </c>
      <c r="C25" s="7" t="str">
        <f>HYPERLINK("https://www.taucom.ru/catalog/zlp800l-haoke-001-040043.html","001-040043")</f>
        <v>001-040043</v>
      </c>
      <c r="D25" s="13">
        <v>302000</v>
      </c>
    </row>
    <row r="26" spans="1:4" ht="63.75" customHeight="1" x14ac:dyDescent="0.35">
      <c r="A26" s="10" t="s">
        <v>110</v>
      </c>
      <c r="B26" s="10" t="s">
        <v>113</v>
      </c>
      <c r="C26" s="7" t="str">
        <f>HYPERLINK("https://www.taucom.ru/catalog/zlp800b-tau-r-005-011103.html","005-011103")</f>
        <v>005-011103</v>
      </c>
      <c r="D26" s="13">
        <v>261180</v>
      </c>
    </row>
    <row r="27" spans="1:4" ht="63.75" customHeight="1" x14ac:dyDescent="0.35">
      <c r="A27" s="10" t="s">
        <v>114</v>
      </c>
      <c r="B27" s="10" t="s">
        <v>115</v>
      </c>
      <c r="C27" s="7" t="str">
        <f>HYPERLINK("https://www.taucom.ru/catalog/zlp800l-haoke-001-040044.html","001-040044")</f>
        <v>001-040044</v>
      </c>
      <c r="D27" s="13">
        <v>317000</v>
      </c>
    </row>
    <row r="28" spans="1:4" ht="63.75" customHeight="1" x14ac:dyDescent="0.35">
      <c r="A28" s="10" t="s">
        <v>116</v>
      </c>
      <c r="B28" s="10" t="s">
        <v>117</v>
      </c>
      <c r="C28" s="7" t="str">
        <f>HYPERLINK("https://www.taucom.ru/catalog/zlp800b-tau-r-005-011105.html","005-011105")</f>
        <v>005-011105</v>
      </c>
      <c r="D28" s="13">
        <v>264600</v>
      </c>
    </row>
    <row r="29" spans="1:4" ht="63.75" customHeight="1" x14ac:dyDescent="0.35">
      <c r="A29" s="10" t="s">
        <v>118</v>
      </c>
      <c r="B29" s="10" t="s">
        <v>119</v>
      </c>
      <c r="C29" s="7" t="str">
        <f>HYPERLINK("https://www.taucom.ru/catalog/zlp800u-haoke-001-050050.html","001-050050")</f>
        <v>001-050050</v>
      </c>
      <c r="D29" s="13">
        <v>397400</v>
      </c>
    </row>
    <row r="30" spans="1:4" ht="63.75" customHeight="1" x14ac:dyDescent="0.35">
      <c r="A30" s="10" t="s">
        <v>120</v>
      </c>
      <c r="B30" s="10" t="s">
        <v>121</v>
      </c>
      <c r="C30" s="7" t="str">
        <f>HYPERLINK("https://www.taucom.ru/catalog/zlp800c-tau-r-005-011201.html","005-011201")</f>
        <v>005-011201</v>
      </c>
      <c r="D30" s="13">
        <v>261000</v>
      </c>
    </row>
    <row r="31" spans="1:4" ht="63.75" customHeight="1" x14ac:dyDescent="0.35">
      <c r="A31" s="10" t="s">
        <v>122</v>
      </c>
      <c r="B31" s="10" t="s">
        <v>123</v>
      </c>
      <c r="C31" s="7" t="str">
        <f>HYPERLINK("https://www.taucom.ru/catalog/zlp800c-tau-r-005-011202.html","005-011202")</f>
        <v>005-011202</v>
      </c>
      <c r="D31" s="13">
        <v>277200</v>
      </c>
    </row>
    <row r="32" spans="1:4" ht="63.75" customHeight="1" x14ac:dyDescent="0.35">
      <c r="A32" s="10" t="s">
        <v>124</v>
      </c>
      <c r="B32" s="10" t="s">
        <v>125</v>
      </c>
      <c r="C32" s="7" t="str">
        <f>HYPERLINK("https://www.taucom.ru/catalog/zlp800l-tau-r-005-040040.html","005-040040")</f>
        <v>005-040040</v>
      </c>
      <c r="D32" s="13">
        <v>255000</v>
      </c>
    </row>
    <row r="33" spans="1:4" ht="63.75" customHeight="1" x14ac:dyDescent="0.35">
      <c r="A33" s="10" t="s">
        <v>124</v>
      </c>
      <c r="B33" s="10" t="s">
        <v>126</v>
      </c>
      <c r="C33" s="7" t="str">
        <f>HYPERLINK("https://www.taucom.ru/catalog/zlp800l-tau-r-005-040140.html","005-040140")</f>
        <v>005-040140</v>
      </c>
      <c r="D33" s="13">
        <v>269000</v>
      </c>
    </row>
    <row r="34" spans="1:4" ht="63.75" customHeight="1" x14ac:dyDescent="0.35">
      <c r="A34" s="10" t="s">
        <v>127</v>
      </c>
      <c r="B34" s="10" t="s">
        <v>128</v>
      </c>
      <c r="C34" s="7" t="str">
        <f>HYPERLINK("https://www.taucom.ru/catalog/zlp800l-haoke-001-040040.html","001-040040")</f>
        <v>001-040040</v>
      </c>
      <c r="D34" s="13">
        <v>255000</v>
      </c>
    </row>
    <row r="35" spans="1:4" ht="63.75" customHeight="1" x14ac:dyDescent="0.35">
      <c r="A35" s="10" t="s">
        <v>127</v>
      </c>
      <c r="B35" s="10" t="s">
        <v>129</v>
      </c>
      <c r="C35" s="7" t="str">
        <f>HYPERLINK("https://www.taucom.ru/catalog/zlp800l-haoke-001-040041.html","001-040041")</f>
        <v>001-040041</v>
      </c>
      <c r="D35" s="13">
        <v>270000</v>
      </c>
    </row>
  </sheetData>
  <mergeCells count="2">
    <mergeCell ref="B2:D2"/>
    <mergeCell ref="B3:D3"/>
  </mergeCells>
  <phoneticPr fontId="19" type="noConversion"/>
  <hyperlinks>
    <hyperlink ref="A3" r:id="rId1" xr:uid="{9700F678-8798-4150-9997-35968DB7FCA2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E418-0430-4E0B-9200-BAE38D5AAF9A}">
  <sheetPr>
    <pageSetUpPr fitToPage="1"/>
  </sheetPr>
  <dimension ref="A1:D10"/>
  <sheetViews>
    <sheetView zoomScaleNormal="100" workbookViewId="0">
      <selection activeCell="B16" sqref="B16"/>
    </sheetView>
  </sheetViews>
  <sheetFormatPr defaultColWidth="18.453125" defaultRowHeight="14.5" x14ac:dyDescent="0.35"/>
  <cols>
    <col min="1" max="1" width="31.81640625" style="3" customWidth="1"/>
    <col min="2" max="2" width="34.1796875" style="3" bestFit="1" customWidth="1"/>
    <col min="3" max="3" width="13.54296875" style="7" bestFit="1" customWidth="1"/>
    <col min="4" max="4" width="14.26953125" style="9" bestFit="1" customWidth="1"/>
    <col min="5" max="16384" width="18.453125" style="3"/>
  </cols>
  <sheetData>
    <row r="1" spans="1:4" ht="6" customHeight="1" x14ac:dyDescent="0.35"/>
    <row r="2" spans="1:4" ht="46.5" customHeight="1" x14ac:dyDescent="0.35">
      <c r="A2" s="2" t="e" vm="1">
        <v>#VALUE!</v>
      </c>
      <c r="B2" s="15" t="s">
        <v>130</v>
      </c>
      <c r="C2" s="15"/>
      <c r="D2" s="15"/>
    </row>
    <row r="3" spans="1:4" ht="23.5" x14ac:dyDescent="0.35">
      <c r="A3" s="1" t="s">
        <v>74</v>
      </c>
      <c r="B3" s="15" t="s">
        <v>77</v>
      </c>
      <c r="C3" s="15"/>
      <c r="D3" s="15"/>
    </row>
    <row r="4" spans="1:4" ht="29" x14ac:dyDescent="0.35">
      <c r="A4" s="3" t="s">
        <v>75</v>
      </c>
      <c r="B4" s="3" t="s">
        <v>73</v>
      </c>
      <c r="C4" s="4" t="s">
        <v>131</v>
      </c>
      <c r="D4" s="5" t="s">
        <v>132</v>
      </c>
    </row>
    <row r="5" spans="1:4" ht="58" x14ac:dyDescent="0.35">
      <c r="A5" s="10" t="s">
        <v>133</v>
      </c>
      <c r="B5" s="10" t="s">
        <v>134</v>
      </c>
      <c r="C5" s="11" t="str">
        <f>HYPERLINK("https://www.taucom.ru/catalog/zlp1000s-ketong-002-030021.html","002-030021")</f>
        <v>002-030021</v>
      </c>
      <c r="D5" s="12">
        <v>386460</v>
      </c>
    </row>
    <row r="6" spans="1:4" ht="58" x14ac:dyDescent="0.35">
      <c r="A6" s="10" t="s">
        <v>135</v>
      </c>
      <c r="B6" s="10" t="s">
        <v>136</v>
      </c>
      <c r="C6" s="11" t="str">
        <f>HYPERLINK("https://www.taucom.ru/catalog/zlp1000a-tau-r-005-012004.html","005-012004")</f>
        <v>005-012004</v>
      </c>
      <c r="D6" s="12">
        <v>374460</v>
      </c>
    </row>
    <row r="7" spans="1:4" ht="58" x14ac:dyDescent="0.35">
      <c r="A7" s="10" t="s">
        <v>133</v>
      </c>
      <c r="B7" s="10" t="s">
        <v>137</v>
      </c>
      <c r="C7" s="11" t="str">
        <f>HYPERLINK("https://www.taucom.ru/catalog/zlp1000s-ketong-002-030020.html","002-030020")</f>
        <v>002-030020</v>
      </c>
      <c r="D7" s="12">
        <v>374580</v>
      </c>
    </row>
    <row r="8" spans="1:4" ht="58" x14ac:dyDescent="0.35">
      <c r="A8" s="10" t="s">
        <v>138</v>
      </c>
      <c r="B8" s="10" t="s">
        <v>139</v>
      </c>
      <c r="C8" s="11" t="str">
        <f>HYPERLINK("https://www.taucom.ru/catalog/zlp1000b-tau-r-005-012003.html","005-012003")</f>
        <v>005-012003</v>
      </c>
      <c r="D8" s="12">
        <v>362460</v>
      </c>
    </row>
    <row r="9" spans="1:4" ht="58" x14ac:dyDescent="0.35">
      <c r="A9" s="10" t="s">
        <v>140</v>
      </c>
      <c r="B9" s="10" t="s">
        <v>141</v>
      </c>
      <c r="C9" s="11" t="str">
        <f>HYPERLINK("https://www.taucom.ru/catalog/zlp1000c-tau-r-005-012001.html","005-012001")</f>
        <v>005-012001</v>
      </c>
      <c r="D9" s="12">
        <v>396800</v>
      </c>
    </row>
    <row r="10" spans="1:4" ht="58" x14ac:dyDescent="0.35">
      <c r="A10" s="10" t="s">
        <v>142</v>
      </c>
      <c r="B10" s="10" t="s">
        <v>143</v>
      </c>
      <c r="C10" s="11" t="str">
        <f>HYPERLINK("https://www.taucom.ru/catalog/zlp1000s-tau-r-005-012002.html","005-012002")</f>
        <v>005-012002</v>
      </c>
      <c r="D10" s="12">
        <v>386460</v>
      </c>
    </row>
  </sheetData>
  <mergeCells count="2">
    <mergeCell ref="B2:D2"/>
    <mergeCell ref="B3:D3"/>
  </mergeCells>
  <hyperlinks>
    <hyperlink ref="A3" r:id="rId1" xr:uid="{715AAB2C-290D-437D-81D4-10589EA6EE51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AC02-3C29-4174-9E2E-F9D80C7C260B}">
  <sheetPr>
    <pageSetUpPr fitToPage="1"/>
  </sheetPr>
  <dimension ref="A1:D9"/>
  <sheetViews>
    <sheetView zoomScaleNormal="100" workbookViewId="0">
      <selection activeCell="B16" sqref="B16"/>
    </sheetView>
  </sheetViews>
  <sheetFormatPr defaultColWidth="18.453125" defaultRowHeight="14.5" x14ac:dyDescent="0.35"/>
  <cols>
    <col min="1" max="1" width="28.453125" style="3" bestFit="1" customWidth="1"/>
    <col min="2" max="2" width="34.81640625" style="3" customWidth="1"/>
    <col min="3" max="3" width="15.453125" style="7" customWidth="1"/>
    <col min="4" max="4" width="18.453125" style="9" customWidth="1"/>
    <col min="5" max="16384" width="18.453125" style="3"/>
  </cols>
  <sheetData>
    <row r="1" spans="1:4" ht="6" customHeight="1" x14ac:dyDescent="0.35"/>
    <row r="2" spans="1:4" ht="46.5" customHeight="1" x14ac:dyDescent="0.35">
      <c r="A2" s="2" t="e" vm="1">
        <v>#VALUE!</v>
      </c>
      <c r="B2" s="15" t="s">
        <v>130</v>
      </c>
      <c r="C2" s="15"/>
      <c r="D2" s="15"/>
    </row>
    <row r="3" spans="1:4" ht="23.5" x14ac:dyDescent="0.35">
      <c r="A3" s="1" t="s">
        <v>74</v>
      </c>
      <c r="B3" s="15" t="s">
        <v>144</v>
      </c>
      <c r="C3" s="15"/>
      <c r="D3" s="15"/>
    </row>
    <row r="4" spans="1:4" ht="29" x14ac:dyDescent="0.35">
      <c r="A4" s="3" t="s">
        <v>75</v>
      </c>
      <c r="B4" s="3" t="s">
        <v>73</v>
      </c>
      <c r="C4" s="4" t="s">
        <v>131</v>
      </c>
      <c r="D4" s="5" t="s">
        <v>132</v>
      </c>
    </row>
    <row r="5" spans="1:4" ht="58" x14ac:dyDescent="0.35">
      <c r="A5" s="6" t="s">
        <v>145</v>
      </c>
      <c r="B5" s="6" t="s">
        <v>146</v>
      </c>
      <c r="C5" s="7" t="str">
        <f>HYPERLINK("https://www.taucom.ru/catalog/zlp400-tau-r-006-010101.html","006-010101")</f>
        <v>006-010101</v>
      </c>
      <c r="D5" s="8">
        <v>380000</v>
      </c>
    </row>
    <row r="6" spans="1:4" ht="58" x14ac:dyDescent="0.35">
      <c r="A6" s="6" t="s">
        <v>147</v>
      </c>
      <c r="B6" s="6" t="s">
        <v>148</v>
      </c>
      <c r="C6" s="7" t="str">
        <f>HYPERLINK("https://www.taucom.ru/catalog/zljp400-shenxi-004-070070.html","004-070070")</f>
        <v>004-070070</v>
      </c>
      <c r="D6" s="8">
        <v>179000</v>
      </c>
    </row>
    <row r="7" spans="1:4" ht="58" x14ac:dyDescent="0.35">
      <c r="A7" s="6" t="s">
        <v>147</v>
      </c>
      <c r="B7" s="6" t="s">
        <v>149</v>
      </c>
      <c r="C7" s="7" t="str">
        <f>HYPERLINK("https://www.taucom.ru/catalog/zljp400-shenxi-004-070071.html","004-070071")</f>
        <v>004-070071</v>
      </c>
      <c r="D7" s="8">
        <v>185000</v>
      </c>
    </row>
    <row r="8" spans="1:4" ht="58" x14ac:dyDescent="0.35">
      <c r="A8" s="6" t="s">
        <v>150</v>
      </c>
      <c r="B8" s="6" t="s">
        <v>151</v>
      </c>
      <c r="C8" s="7" t="str">
        <f>HYPERLINK("https://www.taucom.ru/catalog/zlp250-haoke-001-010101.html","001-010101")</f>
        <v>001-010101</v>
      </c>
      <c r="D8" s="8">
        <v>148140</v>
      </c>
    </row>
    <row r="9" spans="1:4" ht="58" x14ac:dyDescent="0.35">
      <c r="A9" s="6" t="s">
        <v>150</v>
      </c>
      <c r="B9" s="6" t="s">
        <v>152</v>
      </c>
      <c r="C9" s="7" t="str">
        <f>HYPERLINK("https://www.taucom.ru/catalog/zlp250-haoke-001-010102.html","001-010102")</f>
        <v>001-010102</v>
      </c>
      <c r="D9" s="8">
        <v>153000</v>
      </c>
    </row>
  </sheetData>
  <mergeCells count="2">
    <mergeCell ref="B2:D2"/>
    <mergeCell ref="B3:D3"/>
  </mergeCells>
  <hyperlinks>
    <hyperlink ref="A3" r:id="rId1" xr:uid="{ED45FD80-A563-4A45-A09B-CFBFB8C48A45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ZLP 630</vt:lpstr>
      <vt:lpstr>ZLP 800</vt:lpstr>
      <vt:lpstr>ZLP 1000</vt:lpstr>
      <vt:lpstr>ZLP 250|400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2024-12-24T15:36:17Z</cp:lastPrinted>
  <dcterms:created xsi:type="dcterms:W3CDTF">2024-12-23T16:01:42Z</dcterms:created>
  <dcterms:modified xsi:type="dcterms:W3CDTF">2024-12-24T15:36:19Z</dcterms:modified>
</cp:coreProperties>
</file>